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4" r:id="rId2"/>
  </sheets>
  <calcPr calcId="125725"/>
</workbook>
</file>

<file path=xl/calcChain.xml><?xml version="1.0" encoding="utf-8"?>
<calcChain xmlns="http://schemas.openxmlformats.org/spreadsheetml/2006/main">
  <c r="K12" i="24"/>
  <c r="K11"/>
  <c r="K10"/>
  <c r="K9"/>
  <c r="K8"/>
  <c r="K7"/>
  <c r="K6"/>
  <c r="K5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M6" l="1"/>
  <c r="M8"/>
  <c r="M12"/>
  <c r="M10" l="1"/>
  <c r="M9"/>
  <c r="M5"/>
  <c r="M11"/>
  <c r="M7"/>
  <c r="Q6" l="1"/>
  <c r="Q12"/>
  <c r="Q10"/>
  <c r="Q7"/>
  <c r="Q11"/>
  <c r="Q8"/>
  <c r="Q5"/>
  <c r="Q9"/>
  <c r="O5" l="1"/>
  <c r="R5" s="1"/>
  <c r="S5" s="1"/>
  <c r="T5" s="1"/>
  <c r="O9"/>
  <c r="R9" s="1"/>
  <c r="S9" s="1"/>
  <c r="O7"/>
  <c r="R7" s="1"/>
  <c r="S7" s="1"/>
  <c r="T7" s="1"/>
  <c r="T9" l="1"/>
  <c r="O11"/>
  <c r="R11" s="1"/>
  <c r="S11" s="1"/>
  <c r="T11" s="1"/>
  <c r="O8"/>
  <c r="R8" s="1"/>
  <c r="S8" s="1"/>
  <c r="T8" s="1"/>
  <c r="O6"/>
  <c r="R6" s="1"/>
  <c r="S6" s="1"/>
  <c r="T6" s="1"/>
  <c r="O10"/>
  <c r="R10" s="1"/>
  <c r="S10" s="1"/>
  <c r="T10" s="1"/>
  <c r="O12"/>
  <c r="R12" s="1"/>
  <c r="S12" s="1"/>
  <c r="T12" s="1"/>
  <c r="S13" l="1"/>
  <c r="T13"/>
</calcChain>
</file>

<file path=xl/sharedStrings.xml><?xml version="1.0" encoding="utf-8"?>
<sst xmlns="http://schemas.openxmlformats.org/spreadsheetml/2006/main" count="114" uniqueCount="83">
  <si>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</si>
  <si>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</si>
  <si>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</si>
  <si>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</si>
  <si>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</si>
  <si>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</si>
  <si>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</si>
  <si>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</si>
  <si>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</si>
  <si>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</si>
  <si>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</si>
  <si>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</si>
  <si>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</si>
  <si>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</si>
  <si>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</si>
  <si>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</si>
  <si>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</si>
  <si>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</si>
  <si>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</si>
  <si>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</si>
  <si>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</si>
  <si>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</si>
  <si>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</si>
  <si>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</si>
  <si>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</si>
  <si>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</si>
  <si>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</si>
  <si>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</si>
  <si>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</si>
  <si>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</si>
  <si>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</si>
  <si>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</si>
  <si>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</si>
  <si>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</si>
  <si>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</si>
  <si>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</si>
  <si>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</si>
  <si>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</si>
  <si>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</si>
  <si>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</si>
  <si>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</si>
  <si>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</si>
  <si>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</si>
  <si>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</si>
  <si>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</si>
  <si>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</si>
  <si>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</si>
  <si>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</si>
  <si>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</si>
  <si>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</si>
  <si>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</si>
  <si>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</si>
  <si>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</si>
  <si>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</si>
  <si>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</si>
  <si>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</si>
  <si>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</si>
  <si>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</si>
  <si>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</si>
  <si>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za usługi dystrybucyjne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</si>
  <si>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</si>
  <si>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</si>
  <si>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</si>
  <si>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
(kol. 10 + 0,362)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</si>
  <si>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 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</si>
  <si>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</si>
  <si>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W-4, G-1
b) (gr/(kWh/h) za h) 
dla grup taryfowych z ozn. 
W-5, W-6, W-7, G-2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</si>
  <si>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W-4, G-1
b) (kol. 3 × kol. 8 × 24 h × kol. 14) /100 
dla grup taryfowych z ozn.
W-5, W-6, W-7, G-2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</si>
  <si>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</si>
  <si>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</si>
  <si>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</si>
  <si>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</si>
  <si>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</si>
  <si>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W-1.1</t>
  </si>
  <si>
    <t>nd.</t>
  </si>
  <si>
    <t>PSG Sp. z o.o. - Tarnów</t>
  </si>
  <si>
    <t>W-2.1</t>
  </si>
  <si>
    <t>PSG Sp. z o.o. - Warszawa</t>
  </si>
  <si>
    <t>W-3.6</t>
  </si>
  <si>
    <t>W-4</t>
  </si>
  <si>
    <t>W-5.1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</si>
  <si>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</si>
  <si>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SUMA: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</si>
</sst>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_ ;\-#,##0.00\ 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8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workbookViewId="0">
      <selection activeCell="A2" sqref="A2:A3"/>
    </sheetView>
  </sheetViews>
  <sheetFormatPr defaultRowHeight="12.75"/>
  <cols>
    <col min="1" max="1" width="7.28515625" style="30" customWidth="1"/>
    <col min="2" max="2" width="7.42578125" style="30" customWidth="1"/>
    <col min="3" max="3" width="7.140625" style="30" customWidth="1"/>
    <col min="4" max="5" width="14.140625" style="30" customWidth="1"/>
    <col min="6" max="6" width="13.28515625" style="30" customWidth="1"/>
    <col min="7" max="7" width="7.140625" style="30" customWidth="1"/>
    <col min="8" max="8" width="6.42578125" style="30" customWidth="1"/>
    <col min="9" max="9" width="19.7109375" style="30" customWidth="1"/>
    <col min="10" max="12" width="12.28515625" style="30" customWidth="1"/>
    <col min="13" max="13" width="15.7109375" style="30" customWidth="1"/>
    <col min="14" max="14" width="20" style="30" customWidth="1"/>
    <col min="15" max="15" width="18.85546875" style="30" customWidth="1"/>
    <col min="16" max="16" width="12.140625" style="30" customWidth="1"/>
    <col min="17" max="17" width="15.28515625" style="30" customWidth="1"/>
    <col min="18" max="18" width="13.28515625" style="30" customWidth="1"/>
    <col min="19" max="19" width="12.28515625" style="30" customWidth="1"/>
    <col min="20" max="20" width="11" style="30" customWidth="1"/>
    <col min="24" max="24" width="9.85546875" bestFit="1" customWidth="1"/>
  </cols>
  <sheetData>
    <row r="1" spans="1:20" ht="15.7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24" customHeight="1">
      <c r="A2" s="41" t="s">
        <v>49</v>
      </c>
      <c r="B2" s="41" t="s">
        <v>50</v>
      </c>
      <c r="C2" s="41" t="s">
        <v>51</v>
      </c>
      <c r="D2" s="42" t="s">
        <v>52</v>
      </c>
      <c r="E2" s="42" t="s">
        <v>53</v>
      </c>
      <c r="F2" s="42" t="s">
        <v>54</v>
      </c>
      <c r="G2" s="41" t="s">
        <v>55</v>
      </c>
      <c r="H2" s="41" t="s">
        <v>56</v>
      </c>
      <c r="I2" s="41" t="s">
        <v>57</v>
      </c>
      <c r="J2" s="36" t="s">
        <v>58</v>
      </c>
      <c r="K2" s="36"/>
      <c r="L2" s="36"/>
      <c r="M2" s="36"/>
      <c r="N2" s="36" t="s">
        <v>59</v>
      </c>
      <c r="O2" s="36"/>
      <c r="P2" s="36"/>
      <c r="Q2" s="36"/>
      <c r="R2" s="36"/>
      <c r="S2" s="18" t="s">
        <v>60</v>
      </c>
      <c r="T2" s="18" t="s">
        <v>61</v>
      </c>
    </row>
    <row r="3" spans="1:20" ht="153" customHeight="1">
      <c r="A3" s="41"/>
      <c r="B3" s="41"/>
      <c r="C3" s="41"/>
      <c r="D3" s="42"/>
      <c r="E3" s="42"/>
      <c r="F3" s="42"/>
      <c r="G3" s="41"/>
      <c r="H3" s="41"/>
      <c r="I3" s="41"/>
      <c r="J3" s="19" t="s">
        <v>62</v>
      </c>
      <c r="K3" s="20" t="s">
        <v>63</v>
      </c>
      <c r="L3" s="19" t="s">
        <v>64</v>
      </c>
      <c r="M3" s="19" t="s">
        <v>65</v>
      </c>
      <c r="N3" s="19" t="s">
        <v>66</v>
      </c>
      <c r="O3" s="19" t="s">
        <v>67</v>
      </c>
      <c r="P3" s="20" t="s">
        <v>68</v>
      </c>
      <c r="Q3" s="19" t="s">
        <v>69</v>
      </c>
      <c r="R3" s="19" t="s">
        <v>70</v>
      </c>
      <c r="S3" s="19" t="s">
        <v>71</v>
      </c>
      <c r="T3" s="19" t="s">
        <v>72</v>
      </c>
    </row>
    <row r="4" spans="1:20" ht="12.75" customHeight="1">
      <c r="A4" s="21" t="str">
        <f>"-1-"</f>
        <v>-1-</v>
      </c>
      <c r="B4" s="21" t="str">
        <f>"-2-"</f>
        <v>-2-</v>
      </c>
      <c r="C4" s="21" t="str">
        <f>"-3-"</f>
        <v>-3-</v>
      </c>
      <c r="D4" s="21" t="str">
        <f>"-4-"</f>
        <v>-4-</v>
      </c>
      <c r="E4" s="21" t="str">
        <f>"-5-"</f>
        <v>-5-</v>
      </c>
      <c r="F4" s="21" t="str">
        <f>"-6-"</f>
        <v>-6-</v>
      </c>
      <c r="G4" s="21" t="str">
        <f>"-7-"</f>
        <v>-7-</v>
      </c>
      <c r="H4" s="21" t="str">
        <f>"-8-"</f>
        <v>-8-</v>
      </c>
      <c r="I4" s="21" t="str">
        <f>"-9-"</f>
        <v>-9-</v>
      </c>
      <c r="J4" s="21" t="str">
        <f>"-10-"</f>
        <v>-10-</v>
      </c>
      <c r="K4" s="21" t="str">
        <f>"-11-"</f>
        <v>-11-</v>
      </c>
      <c r="L4" s="21" t="str">
        <f>"-12-"</f>
        <v>-12-</v>
      </c>
      <c r="M4" s="21" t="str">
        <f>"-13-"</f>
        <v>-13-</v>
      </c>
      <c r="N4" s="21" t="str">
        <f>"-14-"</f>
        <v>-14-</v>
      </c>
      <c r="O4" s="21" t="str">
        <f>"-15-"</f>
        <v>-15-</v>
      </c>
      <c r="P4" s="21" t="str">
        <f>"-16-"</f>
        <v>-16-</v>
      </c>
      <c r="Q4" s="21" t="str">
        <f>"-17-"</f>
        <v>-17-</v>
      </c>
      <c r="R4" s="21" t="str">
        <f>"-18-"</f>
        <v>-18-</v>
      </c>
      <c r="S4" s="21" t="str">
        <f>"-19-"</f>
        <v>-19-</v>
      </c>
      <c r="T4" s="21" t="str">
        <f>"-20-"</f>
        <v>-20-</v>
      </c>
    </row>
    <row r="5" spans="1:20" ht="27.75" customHeight="1">
      <c r="A5" s="22" t="s">
        <v>73</v>
      </c>
      <c r="B5" s="22">
        <v>4</v>
      </c>
      <c r="C5" s="23" t="s">
        <v>74</v>
      </c>
      <c r="D5" s="24">
        <v>4769</v>
      </c>
      <c r="E5" s="24">
        <v>50</v>
      </c>
      <c r="F5" s="24">
        <v>4819</v>
      </c>
      <c r="G5" s="24">
        <v>25</v>
      </c>
      <c r="H5" s="24" t="s">
        <v>74</v>
      </c>
      <c r="I5" s="25" t="s">
        <v>75</v>
      </c>
      <c r="J5" s="26"/>
      <c r="K5" s="27" t="str">
        <f>IF(ROUND(J5,3)=0,"",ROUND(J5,3)+0.362)</f>
        <v/>
      </c>
      <c r="L5" s="28"/>
      <c r="M5" s="29" t="str">
        <f>IF(ROUND(J5,3)&gt;0,ROUND(D5*ROUND(J5,3)/100+E5*K5/100+ROUND(L5,2)*G5*B5,2),"")</f>
        <v/>
      </c>
      <c r="N5" s="27">
        <v>3.54</v>
      </c>
      <c r="O5" s="29">
        <f>ROUND(IF(C5="nd.",B5*N5*G5,(H5*24*C5*N5)/100),2)</f>
        <v>354</v>
      </c>
      <c r="P5" s="27">
        <v>5.3570000000000002</v>
      </c>
      <c r="Q5" s="29">
        <f t="shared" ref="Q5:Q12" si="0">ROUND(P5*F5/100,2)</f>
        <v>258.14999999999998</v>
      </c>
      <c r="R5" s="29">
        <f>O5+Q5</f>
        <v>612.15</v>
      </c>
      <c r="S5" s="29" t="str">
        <f>IF(J5&gt;0,M5+R5,"")</f>
        <v/>
      </c>
      <c r="T5" s="29" t="str">
        <f>IF(J5&gt;0,ROUND(S5*1.23,2),"")</f>
        <v/>
      </c>
    </row>
    <row r="6" spans="1:20" ht="27.75" customHeight="1">
      <c r="A6" s="22" t="s">
        <v>76</v>
      </c>
      <c r="B6" s="22">
        <v>2</v>
      </c>
      <c r="C6" s="23" t="s">
        <v>74</v>
      </c>
      <c r="D6" s="24">
        <v>45305</v>
      </c>
      <c r="E6" s="24">
        <v>0</v>
      </c>
      <c r="F6" s="24">
        <v>45305</v>
      </c>
      <c r="G6" s="24">
        <v>25</v>
      </c>
      <c r="H6" s="24" t="s">
        <v>74</v>
      </c>
      <c r="I6" s="25" t="s">
        <v>75</v>
      </c>
      <c r="J6" s="32"/>
      <c r="K6" s="27" t="str">
        <f t="shared" ref="K6:K12" si="1">IF(ROUND(J6,3)=0,"",ROUND(J6,3)+0.362)</f>
        <v/>
      </c>
      <c r="L6" s="33"/>
      <c r="M6" s="29" t="str">
        <f t="shared" ref="M6:M12" si="2">IF(ROUND(J6,3)&gt;0,ROUND(D6*ROUND(J6,3)/100+E6*K6/100+ROUND(L6,2)*G6*B6,2),"")</f>
        <v/>
      </c>
      <c r="N6" s="27">
        <v>9</v>
      </c>
      <c r="O6" s="29">
        <f t="shared" ref="O6:O12" si="3">ROUND(IF(C6="nd.",B6*N6*G6,(H6*24*C6*N6)/100),2)</f>
        <v>450</v>
      </c>
      <c r="P6" s="27">
        <v>3.8959999999999999</v>
      </c>
      <c r="Q6" s="29">
        <f t="shared" si="0"/>
        <v>1765.08</v>
      </c>
      <c r="R6" s="29">
        <f t="shared" ref="R6:R12" si="4">O6+Q6</f>
        <v>2215.08</v>
      </c>
      <c r="S6" s="29" t="str">
        <f t="shared" ref="S6:S12" si="5">IF(J6&gt;0,M6+R6,"")</f>
        <v/>
      </c>
      <c r="T6" s="29" t="str">
        <f t="shared" ref="T6:T12" si="6">IF(J6&gt;0,ROUND(S6*1.23,2),"")</f>
        <v/>
      </c>
    </row>
    <row r="7" spans="1:20" ht="27.75" customHeight="1">
      <c r="A7" s="22" t="s">
        <v>76</v>
      </c>
      <c r="B7" s="22">
        <v>1</v>
      </c>
      <c r="C7" s="23" t="s">
        <v>74</v>
      </c>
      <c r="D7" s="24">
        <v>22675</v>
      </c>
      <c r="E7" s="24">
        <v>0</v>
      </c>
      <c r="F7" s="24">
        <v>22675</v>
      </c>
      <c r="G7" s="24">
        <v>25</v>
      </c>
      <c r="H7" s="24" t="s">
        <v>74</v>
      </c>
      <c r="I7" s="25" t="s">
        <v>77</v>
      </c>
      <c r="J7" s="32"/>
      <c r="K7" s="27" t="str">
        <f t="shared" si="1"/>
        <v/>
      </c>
      <c r="L7" s="33"/>
      <c r="M7" s="29" t="str">
        <f t="shared" si="2"/>
        <v/>
      </c>
      <c r="N7" s="27">
        <v>11.39</v>
      </c>
      <c r="O7" s="29">
        <f t="shared" si="3"/>
        <v>284.75</v>
      </c>
      <c r="P7" s="27">
        <v>2.8210000000000002</v>
      </c>
      <c r="Q7" s="29">
        <f t="shared" si="0"/>
        <v>639.66</v>
      </c>
      <c r="R7" s="29">
        <f t="shared" si="4"/>
        <v>924.41</v>
      </c>
      <c r="S7" s="29" t="str">
        <f t="shared" si="5"/>
        <v/>
      </c>
      <c r="T7" s="29" t="str">
        <f t="shared" si="6"/>
        <v/>
      </c>
    </row>
    <row r="8" spans="1:20" ht="27.75" customHeight="1">
      <c r="A8" s="22" t="s">
        <v>78</v>
      </c>
      <c r="B8" s="22">
        <v>16</v>
      </c>
      <c r="C8" s="23" t="s">
        <v>74</v>
      </c>
      <c r="D8" s="24">
        <v>709082</v>
      </c>
      <c r="E8" s="24">
        <v>284294</v>
      </c>
      <c r="F8" s="24">
        <v>993376</v>
      </c>
      <c r="G8" s="24">
        <v>25</v>
      </c>
      <c r="H8" s="24" t="s">
        <v>74</v>
      </c>
      <c r="I8" s="25" t="s">
        <v>75</v>
      </c>
      <c r="J8" s="26"/>
      <c r="K8" s="27" t="str">
        <f t="shared" si="1"/>
        <v/>
      </c>
      <c r="L8" s="28"/>
      <c r="M8" s="29" t="str">
        <f t="shared" si="2"/>
        <v/>
      </c>
      <c r="N8" s="27">
        <v>34.78</v>
      </c>
      <c r="O8" s="29">
        <f t="shared" si="3"/>
        <v>13912</v>
      </c>
      <c r="P8" s="27">
        <v>2.9209999999999998</v>
      </c>
      <c r="Q8" s="29">
        <f t="shared" si="0"/>
        <v>29016.51</v>
      </c>
      <c r="R8" s="29">
        <f t="shared" si="4"/>
        <v>42928.509999999995</v>
      </c>
      <c r="S8" s="29" t="str">
        <f t="shared" si="5"/>
        <v/>
      </c>
      <c r="T8" s="29" t="str">
        <f t="shared" si="6"/>
        <v/>
      </c>
    </row>
    <row r="9" spans="1:20" ht="27.75" customHeight="1">
      <c r="A9" s="22" t="s">
        <v>79</v>
      </c>
      <c r="B9" s="22">
        <v>3</v>
      </c>
      <c r="C9" s="23" t="s">
        <v>74</v>
      </c>
      <c r="D9" s="24">
        <v>719253</v>
      </c>
      <c r="E9" s="24">
        <v>0</v>
      </c>
      <c r="F9" s="24">
        <v>719253</v>
      </c>
      <c r="G9" s="24">
        <v>25</v>
      </c>
      <c r="H9" s="24" t="s">
        <v>74</v>
      </c>
      <c r="I9" s="25" t="s">
        <v>75</v>
      </c>
      <c r="J9" s="32"/>
      <c r="K9" s="27" t="str">
        <f t="shared" si="1"/>
        <v/>
      </c>
      <c r="L9" s="33"/>
      <c r="M9" s="29" t="str">
        <f t="shared" si="2"/>
        <v/>
      </c>
      <c r="N9" s="27">
        <v>194.29</v>
      </c>
      <c r="O9" s="29">
        <f t="shared" si="3"/>
        <v>14571.75</v>
      </c>
      <c r="P9" s="27">
        <v>2.863</v>
      </c>
      <c r="Q9" s="29">
        <f t="shared" si="0"/>
        <v>20592.21</v>
      </c>
      <c r="R9" s="29">
        <f t="shared" si="4"/>
        <v>35163.96</v>
      </c>
      <c r="S9" s="29" t="str">
        <f t="shared" si="5"/>
        <v/>
      </c>
      <c r="T9" s="29" t="str">
        <f t="shared" si="6"/>
        <v/>
      </c>
    </row>
    <row r="10" spans="1:20" ht="27.75" customHeight="1">
      <c r="A10" s="22" t="s">
        <v>80</v>
      </c>
      <c r="B10" s="22">
        <v>1</v>
      </c>
      <c r="C10" s="23">
        <v>362</v>
      </c>
      <c r="D10" s="24">
        <v>629890</v>
      </c>
      <c r="E10" s="24">
        <v>0</v>
      </c>
      <c r="F10" s="24">
        <v>629890</v>
      </c>
      <c r="G10" s="24">
        <v>24</v>
      </c>
      <c r="H10" s="24">
        <v>730</v>
      </c>
      <c r="I10" s="25" t="s">
        <v>75</v>
      </c>
      <c r="J10" s="26"/>
      <c r="K10" s="27" t="str">
        <f t="shared" si="1"/>
        <v/>
      </c>
      <c r="L10" s="28"/>
      <c r="M10" s="29" t="str">
        <f t="shared" si="2"/>
        <v/>
      </c>
      <c r="N10" s="27">
        <v>0.502</v>
      </c>
      <c r="O10" s="29">
        <f t="shared" si="3"/>
        <v>31838.04</v>
      </c>
      <c r="P10" s="27">
        <v>2.5950000000000002</v>
      </c>
      <c r="Q10" s="29">
        <f t="shared" si="0"/>
        <v>16345.65</v>
      </c>
      <c r="R10" s="29">
        <f t="shared" si="4"/>
        <v>48183.69</v>
      </c>
      <c r="S10" s="29" t="str">
        <f t="shared" si="5"/>
        <v/>
      </c>
      <c r="T10" s="29" t="str">
        <f t="shared" si="6"/>
        <v/>
      </c>
    </row>
    <row r="11" spans="1:20" ht="27.75" customHeight="1">
      <c r="A11" s="22" t="s">
        <v>80</v>
      </c>
      <c r="B11" s="22">
        <v>7</v>
      </c>
      <c r="C11" s="23">
        <v>1514</v>
      </c>
      <c r="D11" s="24">
        <v>4148900</v>
      </c>
      <c r="E11" s="24">
        <v>0</v>
      </c>
      <c r="F11" s="24">
        <v>4148900</v>
      </c>
      <c r="G11" s="24">
        <v>25</v>
      </c>
      <c r="H11" s="24">
        <v>761</v>
      </c>
      <c r="I11" s="25" t="s">
        <v>75</v>
      </c>
      <c r="J11" s="26"/>
      <c r="K11" s="27" t="str">
        <f t="shared" si="1"/>
        <v/>
      </c>
      <c r="L11" s="28"/>
      <c r="M11" s="29" t="str">
        <f t="shared" si="2"/>
        <v/>
      </c>
      <c r="N11" s="27">
        <v>0.502</v>
      </c>
      <c r="O11" s="29">
        <f t="shared" si="3"/>
        <v>138811.51</v>
      </c>
      <c r="P11" s="27">
        <v>2.5950000000000002</v>
      </c>
      <c r="Q11" s="29">
        <f t="shared" si="0"/>
        <v>107663.96</v>
      </c>
      <c r="R11" s="29">
        <f t="shared" si="4"/>
        <v>246475.47000000003</v>
      </c>
      <c r="S11" s="29" t="str">
        <f t="shared" si="5"/>
        <v/>
      </c>
      <c r="T11" s="29" t="str">
        <f t="shared" si="6"/>
        <v/>
      </c>
    </row>
    <row r="12" spans="1:20" ht="27.75" customHeight="1">
      <c r="A12" s="22" t="s">
        <v>80</v>
      </c>
      <c r="B12" s="22">
        <v>1</v>
      </c>
      <c r="C12" s="23">
        <v>165</v>
      </c>
      <c r="D12" s="24">
        <v>429128</v>
      </c>
      <c r="E12" s="24">
        <v>0</v>
      </c>
      <c r="F12" s="24">
        <v>429128</v>
      </c>
      <c r="G12" s="24">
        <v>24</v>
      </c>
      <c r="H12" s="24">
        <v>730</v>
      </c>
      <c r="I12" s="25" t="s">
        <v>77</v>
      </c>
      <c r="J12" s="26"/>
      <c r="K12" s="27" t="str">
        <f t="shared" si="1"/>
        <v/>
      </c>
      <c r="L12" s="28"/>
      <c r="M12" s="29" t="str">
        <f t="shared" si="2"/>
        <v/>
      </c>
      <c r="N12" s="27">
        <v>0.61099999999999999</v>
      </c>
      <c r="O12" s="29">
        <f t="shared" si="3"/>
        <v>17662.79</v>
      </c>
      <c r="P12" s="27">
        <v>1.7470000000000001</v>
      </c>
      <c r="Q12" s="29">
        <f t="shared" si="0"/>
        <v>7496.87</v>
      </c>
      <c r="R12" s="29">
        <f t="shared" si="4"/>
        <v>25159.66</v>
      </c>
      <c r="S12" s="29" t="str">
        <f t="shared" si="5"/>
        <v/>
      </c>
      <c r="T12" s="29" t="str">
        <f t="shared" si="6"/>
        <v/>
      </c>
    </row>
    <row r="13" spans="1:20" ht="25.5" customHeight="1">
      <c r="R13" s="34" t="s">
        <v>82</v>
      </c>
      <c r="S13" s="35" t="str">
        <f>IF(SUM(S5:S12)&gt;0,SUM(S5:S12),"")</f>
        <v/>
      </c>
      <c r="T13" s="35" t="str">
        <f>IF(SUM(T5:T12)&gt;0,SUM(T5:T12),"")</f>
        <v/>
      </c>
    </row>
    <row r="15" spans="1:20" ht="68.25" customHeight="1">
      <c r="A15" s="37" t="s">
        <v>81</v>
      </c>
      <c r="B15" s="38"/>
      <c r="C15" s="38"/>
      <c r="D15" s="38"/>
      <c r="E15" s="38"/>
      <c r="F15" s="38"/>
      <c r="G15" s="38"/>
      <c r="H15" s="38"/>
      <c r="I15" s="39"/>
    </row>
    <row r="40" spans="10:10">
      <c r="J40" s="31"/>
    </row>
  </sheetData>
  <sheetProtection password="CC71" sheet="1" objects="1" scenarios="1"/>
  <protectedRanges>
    <protectedRange sqref="L5:L12" name="Rozstęp2"/>
    <protectedRange sqref="J5:J12" name="Rozstęp1"/>
  </protectedRanges>
  <mergeCells count="13">
    <mergeCell ref="J2:M2"/>
    <mergeCell ref="N2:R2"/>
    <mergeCell ref="A15:I15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Newpower</cp:lastModifiedBy>
  <cp:lastPrinted>2016-06-15T10:46:43Z</cp:lastPrinted>
  <dcterms:created xsi:type="dcterms:W3CDTF">2010-01-11T11:46:38Z</dcterms:created>
  <dcterms:modified xsi:type="dcterms:W3CDTF">2016-06-15T10:47:12Z</dcterms:modified>
</cp:coreProperties>
</file>